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u0.sharepoint.com/sites/NorthrupGrummanDrillArm/Shared Documents/General/"/>
    </mc:Choice>
  </mc:AlternateContent>
  <xr:revisionPtr revIDLastSave="424" documentId="8_{FC71F5C1-C267-444A-A0FA-DF8CD2F19B5F}" xr6:coauthVersionLast="47" xr6:coauthVersionMax="47" xr10:uidLastSave="{FBBEAB72-02F5-4F1A-AC4F-1BA7C634D2E0}"/>
  <bookViews>
    <workbookView xWindow="-108" yWindow="-108" windowWidth="23256" windowHeight="12456" xr2:uid="{2F456E1A-0CA4-4AE6-83EE-C2B983E805D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18" i="1"/>
  <c r="I17" i="1"/>
  <c r="I16" i="1"/>
  <c r="I15" i="1"/>
  <c r="I13" i="1"/>
  <c r="I12" i="1"/>
  <c r="H8" i="1"/>
  <c r="I3" i="1"/>
  <c r="I6" i="1"/>
  <c r="L14" i="1"/>
  <c r="L5" i="1"/>
  <c r="L26" i="1"/>
  <c r="L16" i="1"/>
  <c r="L13" i="1"/>
  <c r="L12" i="1"/>
  <c r="I19" i="1"/>
  <c r="H7" i="1"/>
  <c r="H4" i="1"/>
  <c r="L33" i="1" l="1"/>
  <c r="L34" i="1" s="1"/>
</calcChain>
</file>

<file path=xl/sharedStrings.xml><?xml version="1.0" encoding="utf-8"?>
<sst xmlns="http://schemas.openxmlformats.org/spreadsheetml/2006/main" count="190" uniqueCount="92">
  <si>
    <t>Quantity</t>
  </si>
  <si>
    <t>Part I.D</t>
  </si>
  <si>
    <t>Purchased/Manufactured</t>
  </si>
  <si>
    <t>Manufacturer Part Number</t>
  </si>
  <si>
    <t>Comment</t>
  </si>
  <si>
    <t>Description</t>
  </si>
  <si>
    <t>Distributor</t>
  </si>
  <si>
    <t>Distributor Part Number</t>
  </si>
  <si>
    <t>NEMA 34 Stepper Motor</t>
  </si>
  <si>
    <t>Slewing Drive</t>
  </si>
  <si>
    <t>Spindle</t>
  </si>
  <si>
    <t>Pillow Block Bearings</t>
  </si>
  <si>
    <t>Arduino Mega 2560</t>
  </si>
  <si>
    <t>Ramps Shield</t>
  </si>
  <si>
    <t>Motor Drivers</t>
  </si>
  <si>
    <t>22 - AWG wiring</t>
  </si>
  <si>
    <t>Magnetic Encoders</t>
  </si>
  <si>
    <t>P</t>
  </si>
  <si>
    <t>Limit Switches</t>
  </si>
  <si>
    <t>Cabinet Dolly</t>
  </si>
  <si>
    <t>Aluminum Square Tube</t>
  </si>
  <si>
    <t>8.63/ ft</t>
  </si>
  <si>
    <t>Sheet Aluminum</t>
  </si>
  <si>
    <t>Base Plate</t>
  </si>
  <si>
    <t>Tri-Plate</t>
  </si>
  <si>
    <t>M</t>
  </si>
  <si>
    <t>End Effector Housing</t>
  </si>
  <si>
    <t>Side - Support Plate</t>
  </si>
  <si>
    <t>20 ft</t>
  </si>
  <si>
    <t>30 ft</t>
  </si>
  <si>
    <t>Total Cost</t>
  </si>
  <si>
    <t>Unit Cost</t>
  </si>
  <si>
    <t>Ball Bearings</t>
  </si>
  <si>
    <t>Amazon</t>
  </si>
  <si>
    <t>ULINE</t>
  </si>
  <si>
    <t>McMaster Carr</t>
  </si>
  <si>
    <t>SlewPro.com</t>
  </si>
  <si>
    <t>EG34-G5-D13</t>
  </si>
  <si>
    <t>Stepper Online</t>
  </si>
  <si>
    <t>GlobalSpec</t>
  </si>
  <si>
    <t>OnlineMetals</t>
  </si>
  <si>
    <t>In House</t>
  </si>
  <si>
    <t>Internal Linkages</t>
  </si>
  <si>
    <t>In Possession</t>
  </si>
  <si>
    <t>GDZ80F-1.5A4</t>
  </si>
  <si>
    <t>Square Tube</t>
  </si>
  <si>
    <t>Sheet Metal</t>
  </si>
  <si>
    <t>Lead Time (Weeks)</t>
  </si>
  <si>
    <t>H-2462BL</t>
  </si>
  <si>
    <t>10 ft</t>
  </si>
  <si>
    <t>10 ft^2</t>
  </si>
  <si>
    <t>25/ piece</t>
  </si>
  <si>
    <t>B0B4D8CDP7</t>
  </si>
  <si>
    <t>NEMA 34 Gear Box</t>
  </si>
  <si>
    <t>SubTotal</t>
  </si>
  <si>
    <t>Grand Total</t>
  </si>
  <si>
    <t>Motor Shaft Couplers</t>
  </si>
  <si>
    <t>Metal Dowels</t>
  </si>
  <si>
    <t>Nuts Bolts</t>
  </si>
  <si>
    <t>Washers</t>
  </si>
  <si>
    <t>Home Depot</t>
  </si>
  <si>
    <t>Power Source (24</t>
  </si>
  <si>
    <t>I2C BUS</t>
  </si>
  <si>
    <t>Machine Shop - 2.5/3 Weeks</t>
  </si>
  <si>
    <t>EL-CB-003</t>
  </si>
  <si>
    <t>3-01-1546</t>
  </si>
  <si>
    <t>3-01-0888</t>
  </si>
  <si>
    <t>GR-US-116</t>
  </si>
  <si>
    <t>B097QNG1CN</t>
  </si>
  <si>
    <t>SW22G60008F25C2</t>
  </si>
  <si>
    <t>DM860T</t>
  </si>
  <si>
    <t>NA</t>
  </si>
  <si>
    <t>Unknown Necessary Hardware</t>
  </si>
  <si>
    <t>TP3030E</t>
  </si>
  <si>
    <t>Estimated</t>
  </si>
  <si>
    <t>End-Effector</t>
  </si>
  <si>
    <t>Electrical</t>
  </si>
  <si>
    <t>Arm-Movement</t>
  </si>
  <si>
    <t>Base-Movement</t>
  </si>
  <si>
    <t>Hardware</t>
  </si>
  <si>
    <t>BBXBLK-PB1250N</t>
  </si>
  <si>
    <t>34HS38-4004D-SG9</t>
  </si>
  <si>
    <t>WEA7-2215</t>
  </si>
  <si>
    <r>
      <t>‎ </t>
    </r>
    <r>
      <rPr>
        <sz val="8"/>
        <color rgb="FF0F1111"/>
        <rFont val="Arial"/>
        <family val="2"/>
      </rPr>
      <t>B09PKD8QZZ</t>
    </r>
  </si>
  <si>
    <t>Steper Online</t>
  </si>
  <si>
    <t>Manufacturing</t>
  </si>
  <si>
    <t>‎a18060800ux0152</t>
  </si>
  <si>
    <t>Pulley 2</t>
  </si>
  <si>
    <t>Pulley 1</t>
  </si>
  <si>
    <t>Timing Belt</t>
  </si>
  <si>
    <t>6204K572</t>
  </si>
  <si>
    <t>6274K12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</si>
</sst>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rgb="FF000000"/>
      <name val="Roboto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8"/>
      <color rgb="FF0F1111"/>
      <name val="Arial"/>
      <family val="2"/>
    </font>
    <font>
      <sz val="10"/>
      <color theme="1"/>
      <name val="Calibri"/>
      <family val="2"/>
      <scheme val="minor"/>
    </font>
    <font>
      <b/>
      <sz val="8"/>
      <color rgb="FF0F1111"/>
      <name val="Arial"/>
      <family val="2"/>
    </font>
    <font>
      <sz val="8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B5"/>
        <bgColor indexed="64"/>
      </patternFill>
    </fill>
  </fills>
  <borders count="2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8" fillId="2" borderId="0" xfId="1" applyFill="1" applyAlignment="1">
      <alignment horizontal="left" vertical="center"/>
    </xf>
    <xf numFmtId="0" fontId="8" fillId="2" borderId="1" xfId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A34987-7BB9-4305-8B1F-E9F22CA0573B}" name="Table2" displayName="Table2" ref="B2:L34" totalsRowShown="0">
  <autoFilter ref="B2:L34" xr:uid="{03A34987-7BB9-4305-8B1F-E9F22CA0573B}"/>
  <tableColumns count="11">
    <tableColumn id="1" xr3:uid="{83057F43-B8E8-4185-A5B5-6803C0AA2246}" name="Part I.D"/>
    <tableColumn id="2" xr3:uid="{91975516-9728-407E-ACC0-D3DD8AB36D0A}" name="Description"/>
    <tableColumn id="3" xr3:uid="{E1211BDE-2CA3-4E6D-A201-D4E00B2DC0C6}" name="Quantity"/>
    <tableColumn id="4" xr3:uid="{B98EA872-0F36-4E78-8364-0EAA00A46EAF}" name="Purchased/Manufactured"/>
    <tableColumn id="5" xr3:uid="{CFD0E7FE-9896-40CD-8F05-F30F90D04989}" name="Lead Time (Weeks)"/>
    <tableColumn id="6" xr3:uid="{4C02AED1-CE92-44AC-B0DC-7DA55CF46444}" name="Distributor"/>
    <tableColumn id="7" xr3:uid="{F59EA55A-F0FD-43EB-8163-650576186605}" name="Distributor Part Number"/>
    <tableColumn id="8" xr3:uid="{0FFBA4A8-3F64-405E-9697-A4BBE6387F93}" name="Manufacturer Part Number"/>
    <tableColumn id="9" xr3:uid="{26F2F4EF-0D5C-4A10-9FC1-C67C02963D4D}" name="Comment"/>
    <tableColumn id="10" xr3:uid="{8A7A4A91-790E-43A9-B55F-228421DBE452}" name="Unit Cost"/>
    <tableColumn id="11" xr3:uid="{FF2F01E4-39B3-4A33-A5B0-A49C091466C9}" name="Total Cos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cmaster.com/6274K12" TargetMode="External"/><Relationship Id="rId2" Type="http://schemas.openxmlformats.org/officeDocument/2006/relationships/hyperlink" Target="https://www.mcmaster.com/6204K572" TargetMode="External"/><Relationship Id="rId1" Type="http://schemas.openxmlformats.org/officeDocument/2006/relationships/hyperlink" Target="https://www.mcmaster.com/6204K572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mcmaster.com/6274K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A971E-1BEA-4764-99B2-F50D51AA0116}">
  <dimension ref="B2:L34"/>
  <sheetViews>
    <sheetView tabSelected="1" workbookViewId="0">
      <selection activeCell="H35" sqref="H35"/>
    </sheetView>
  </sheetViews>
  <sheetFormatPr defaultRowHeight="14.4" x14ac:dyDescent="0.3"/>
  <cols>
    <col min="1" max="1" width="11.33203125" bestFit="1" customWidth="1"/>
    <col min="2" max="2" width="9.6640625" bestFit="1" customWidth="1"/>
    <col min="3" max="3" width="22.5546875" bestFit="1" customWidth="1"/>
    <col min="4" max="4" width="11" bestFit="1" customWidth="1"/>
    <col min="5" max="5" width="26.33203125" bestFit="1" customWidth="1"/>
    <col min="6" max="6" width="26.44140625" bestFit="1" customWidth="1"/>
    <col min="7" max="7" width="17.44140625" bestFit="1" customWidth="1"/>
    <col min="8" max="8" width="25" bestFit="1" customWidth="1"/>
    <col min="9" max="9" width="24.88671875" customWidth="1"/>
    <col min="10" max="10" width="14.5546875" bestFit="1" customWidth="1"/>
    <col min="11" max="11" width="10.44140625" customWidth="1"/>
    <col min="12" max="12" width="11.33203125" customWidth="1"/>
  </cols>
  <sheetData>
    <row r="2" spans="2:12" x14ac:dyDescent="0.3">
      <c r="B2" t="s">
        <v>1</v>
      </c>
      <c r="C2" t="s">
        <v>5</v>
      </c>
      <c r="D2" t="s">
        <v>0</v>
      </c>
      <c r="E2" t="s">
        <v>2</v>
      </c>
      <c r="F2" t="s">
        <v>47</v>
      </c>
      <c r="G2" t="s">
        <v>6</v>
      </c>
      <c r="H2" t="s">
        <v>7</v>
      </c>
      <c r="I2" t="s">
        <v>3</v>
      </c>
      <c r="J2" t="s">
        <v>4</v>
      </c>
      <c r="K2" t="s">
        <v>31</v>
      </c>
      <c r="L2" t="s">
        <v>30</v>
      </c>
    </row>
    <row r="3" spans="2:12" x14ac:dyDescent="0.3">
      <c r="B3">
        <v>1</v>
      </c>
      <c r="C3" t="s">
        <v>61</v>
      </c>
      <c r="D3" s="6">
        <v>1</v>
      </c>
      <c r="E3" s="6" t="s">
        <v>17</v>
      </c>
      <c r="F3" s="6">
        <v>1</v>
      </c>
      <c r="G3" t="s">
        <v>33</v>
      </c>
      <c r="H3" t="s">
        <v>73</v>
      </c>
      <c r="I3" t="str">
        <f>Table2[[#This Row],[Distributor Part Number]]</f>
        <v>TP3030E</v>
      </c>
      <c r="J3" t="s">
        <v>76</v>
      </c>
      <c r="K3">
        <v>279.95</v>
      </c>
      <c r="L3">
        <v>279.95</v>
      </c>
    </row>
    <row r="4" spans="2:12" x14ac:dyDescent="0.3">
      <c r="B4">
        <v>2</v>
      </c>
      <c r="C4" t="s">
        <v>8</v>
      </c>
      <c r="D4" s="6">
        <v>2</v>
      </c>
      <c r="E4" s="6" t="s">
        <v>17</v>
      </c>
      <c r="F4" s="6">
        <v>2</v>
      </c>
      <c r="G4" t="s">
        <v>38</v>
      </c>
      <c r="H4" t="str">
        <f>Table2[[#This Row],[Manufacturer Part Number]]</f>
        <v>EG34-G5-D13</v>
      </c>
      <c r="I4" s="1" t="s">
        <v>37</v>
      </c>
      <c r="J4" t="s">
        <v>77</v>
      </c>
      <c r="K4">
        <v>150</v>
      </c>
      <c r="L4">
        <v>300</v>
      </c>
    </row>
    <row r="5" spans="2:12" x14ac:dyDescent="0.3">
      <c r="B5">
        <v>3</v>
      </c>
      <c r="C5" t="s">
        <v>53</v>
      </c>
      <c r="D5" s="6">
        <v>2</v>
      </c>
      <c r="E5" s="6" t="s">
        <v>17</v>
      </c>
      <c r="F5" s="6">
        <v>2</v>
      </c>
      <c r="G5" t="s">
        <v>84</v>
      </c>
      <c r="H5" s="1" t="s">
        <v>81</v>
      </c>
      <c r="I5" s="1" t="s">
        <v>81</v>
      </c>
      <c r="J5" t="s">
        <v>77</v>
      </c>
      <c r="K5">
        <v>94.79</v>
      </c>
      <c r="L5">
        <f>2*Table2[[#This Row],[Unit Cost]]</f>
        <v>189.58</v>
      </c>
    </row>
    <row r="6" spans="2:12" x14ac:dyDescent="0.3">
      <c r="B6">
        <v>4</v>
      </c>
      <c r="C6" t="s">
        <v>9</v>
      </c>
      <c r="D6" s="6">
        <v>1</v>
      </c>
      <c r="E6" s="6" t="s">
        <v>17</v>
      </c>
      <c r="F6" s="6">
        <v>4</v>
      </c>
      <c r="G6" t="s">
        <v>36</v>
      </c>
      <c r="H6" t="s">
        <v>82</v>
      </c>
      <c r="I6" t="str">
        <f>Table2[[#This Row],[Distributor Part Number]]</f>
        <v>WEA7-2215</v>
      </c>
      <c r="J6" t="s">
        <v>78</v>
      </c>
      <c r="K6">
        <v>2000</v>
      </c>
      <c r="L6">
        <v>2000</v>
      </c>
    </row>
    <row r="7" spans="2:12" x14ac:dyDescent="0.3">
      <c r="B7">
        <v>5</v>
      </c>
      <c r="C7" t="s">
        <v>10</v>
      </c>
      <c r="D7" s="6">
        <v>1</v>
      </c>
      <c r="E7" s="6" t="s">
        <v>17</v>
      </c>
      <c r="F7" s="6">
        <v>2</v>
      </c>
      <c r="G7" t="s">
        <v>38</v>
      </c>
      <c r="H7" t="str">
        <f>Table2[[#This Row],[Manufacturer Part Number]]</f>
        <v>GDZ80F-1.5A4</v>
      </c>
      <c r="I7" s="1" t="s">
        <v>44</v>
      </c>
      <c r="J7" t="s">
        <v>75</v>
      </c>
      <c r="K7">
        <v>98.24</v>
      </c>
      <c r="L7">
        <v>98.24</v>
      </c>
    </row>
    <row r="8" spans="2:12" x14ac:dyDescent="0.3">
      <c r="B8">
        <v>6</v>
      </c>
      <c r="C8" t="s">
        <v>11</v>
      </c>
      <c r="D8" s="6">
        <v>4</v>
      </c>
      <c r="E8" s="6" t="s">
        <v>17</v>
      </c>
      <c r="F8" s="6">
        <v>2</v>
      </c>
      <c r="G8" t="s">
        <v>39</v>
      </c>
      <c r="H8" t="str">
        <f>Table2[[#This Row],[Manufacturer Part Number]]</f>
        <v>BBXBLK-PB1250N</v>
      </c>
      <c r="I8" t="s">
        <v>80</v>
      </c>
      <c r="J8" t="s">
        <v>77</v>
      </c>
      <c r="K8">
        <v>35</v>
      </c>
      <c r="L8">
        <v>140</v>
      </c>
    </row>
    <row r="9" spans="2:12" x14ac:dyDescent="0.3">
      <c r="B9">
        <v>7</v>
      </c>
      <c r="C9" t="s">
        <v>89</v>
      </c>
      <c r="D9" s="6">
        <v>1</v>
      </c>
      <c r="E9" s="6" t="s">
        <v>17</v>
      </c>
      <c r="F9" s="6">
        <v>1</v>
      </c>
      <c r="G9" t="s">
        <v>35</v>
      </c>
      <c r="J9" t="s">
        <v>77</v>
      </c>
    </row>
    <row r="10" spans="2:12" ht="15" thickBot="1" x14ac:dyDescent="0.35">
      <c r="B10">
        <v>8</v>
      </c>
      <c r="C10" t="s">
        <v>88</v>
      </c>
      <c r="D10" s="6">
        <v>1</v>
      </c>
      <c r="E10" s="6" t="s">
        <v>17</v>
      </c>
      <c r="F10" s="6">
        <v>1</v>
      </c>
      <c r="G10" t="s">
        <v>35</v>
      </c>
      <c r="H10" s="8" t="s">
        <v>90</v>
      </c>
      <c r="I10" s="8" t="s">
        <v>90</v>
      </c>
      <c r="J10" t="s">
        <v>77</v>
      </c>
      <c r="K10">
        <v>103.86</v>
      </c>
      <c r="L10">
        <v>103.86</v>
      </c>
    </row>
    <row r="11" spans="2:12" x14ac:dyDescent="0.3">
      <c r="B11">
        <v>7</v>
      </c>
      <c r="C11" t="s">
        <v>87</v>
      </c>
      <c r="D11" s="6">
        <v>1</v>
      </c>
      <c r="E11" s="6" t="s">
        <v>17</v>
      </c>
      <c r="F11" s="6">
        <v>1</v>
      </c>
      <c r="G11" t="s">
        <v>35</v>
      </c>
      <c r="H11" s="9" t="s">
        <v>91</v>
      </c>
      <c r="I11" s="9" t="s">
        <v>91</v>
      </c>
      <c r="J11" t="s">
        <v>77</v>
      </c>
      <c r="K11">
        <v>33.17</v>
      </c>
      <c r="L11">
        <v>33.17</v>
      </c>
    </row>
    <row r="12" spans="2:12" x14ac:dyDescent="0.3">
      <c r="B12">
        <v>8</v>
      </c>
      <c r="C12" t="s">
        <v>12</v>
      </c>
      <c r="D12" s="6">
        <v>3</v>
      </c>
      <c r="E12" s="6" t="s">
        <v>17</v>
      </c>
      <c r="F12" s="6" t="s">
        <v>43</v>
      </c>
      <c r="G12" t="s">
        <v>33</v>
      </c>
      <c r="H12" t="s">
        <v>64</v>
      </c>
      <c r="I12" t="str">
        <f>Table2[[#This Row],[Distributor Part Number]]</f>
        <v>EL-CB-003</v>
      </c>
      <c r="J12" t="s">
        <v>76</v>
      </c>
      <c r="K12">
        <v>20.99</v>
      </c>
      <c r="L12">
        <f>20.99*3</f>
        <v>62.97</v>
      </c>
    </row>
    <row r="13" spans="2:12" x14ac:dyDescent="0.3">
      <c r="B13">
        <v>9</v>
      </c>
      <c r="C13" t="s">
        <v>13</v>
      </c>
      <c r="D13" s="6">
        <v>3</v>
      </c>
      <c r="E13" s="6" t="s">
        <v>17</v>
      </c>
      <c r="F13" s="6" t="s">
        <v>43</v>
      </c>
      <c r="G13" t="s">
        <v>33</v>
      </c>
      <c r="H13" t="s">
        <v>66</v>
      </c>
      <c r="I13" t="str">
        <f>Table2[[#This Row],[Distributor Part Number]]</f>
        <v>3-01-0888</v>
      </c>
      <c r="J13" t="s">
        <v>76</v>
      </c>
      <c r="K13">
        <v>9.39</v>
      </c>
      <c r="L13">
        <f>9.39*3</f>
        <v>28.17</v>
      </c>
    </row>
    <row r="14" spans="2:12" x14ac:dyDescent="0.3">
      <c r="B14">
        <v>10</v>
      </c>
      <c r="C14" t="s">
        <v>14</v>
      </c>
      <c r="D14" s="6">
        <v>3</v>
      </c>
      <c r="E14" s="6" t="s">
        <v>17</v>
      </c>
      <c r="F14" s="6" t="s">
        <v>43</v>
      </c>
      <c r="G14" t="s">
        <v>38</v>
      </c>
      <c r="H14" t="s">
        <v>70</v>
      </c>
      <c r="I14" t="s">
        <v>70</v>
      </c>
      <c r="J14" t="s">
        <v>76</v>
      </c>
      <c r="K14">
        <v>35.25</v>
      </c>
      <c r="L14">
        <f>3*Table2[[#This Row],[Unit Cost]]</f>
        <v>105.75</v>
      </c>
    </row>
    <row r="15" spans="2:12" x14ac:dyDescent="0.3">
      <c r="B15">
        <v>11</v>
      </c>
      <c r="C15" t="s">
        <v>15</v>
      </c>
      <c r="D15" s="6" t="s">
        <v>28</v>
      </c>
      <c r="E15" s="6" t="s">
        <v>17</v>
      </c>
      <c r="F15" s="6" t="s">
        <v>43</v>
      </c>
      <c r="G15" t="s">
        <v>33</v>
      </c>
      <c r="H15" t="s">
        <v>69</v>
      </c>
      <c r="I15" t="str">
        <f>Table2[[#This Row],[Distributor Part Number]]</f>
        <v>SW22G60008F25C2</v>
      </c>
      <c r="J15" t="s">
        <v>76</v>
      </c>
      <c r="K15">
        <v>9.99</v>
      </c>
      <c r="L15">
        <v>9.99</v>
      </c>
    </row>
    <row r="16" spans="2:12" x14ac:dyDescent="0.3">
      <c r="B16">
        <v>12</v>
      </c>
      <c r="C16" t="s">
        <v>16</v>
      </c>
      <c r="D16" s="6">
        <v>10</v>
      </c>
      <c r="E16" s="6" t="s">
        <v>17</v>
      </c>
      <c r="F16" s="6">
        <v>2</v>
      </c>
      <c r="G16" t="s">
        <v>33</v>
      </c>
      <c r="H16" t="s">
        <v>68</v>
      </c>
      <c r="I16" t="str">
        <f>Table2[[#This Row],[Distributor Part Number]]</f>
        <v>B097QNG1CN</v>
      </c>
      <c r="J16" t="s">
        <v>76</v>
      </c>
      <c r="K16">
        <v>3.4</v>
      </c>
      <c r="L16">
        <f>Table2[[#This Row],[Unit Cost]]*10</f>
        <v>34</v>
      </c>
    </row>
    <row r="17" spans="2:12" x14ac:dyDescent="0.3">
      <c r="B17">
        <v>13</v>
      </c>
      <c r="C17" t="s">
        <v>18</v>
      </c>
      <c r="D17" s="6">
        <v>10</v>
      </c>
      <c r="E17" s="6" t="s">
        <v>17</v>
      </c>
      <c r="F17" s="6" t="s">
        <v>43</v>
      </c>
      <c r="G17" t="s">
        <v>33</v>
      </c>
      <c r="H17" t="s">
        <v>65</v>
      </c>
      <c r="I17" t="str">
        <f>Table2[[#This Row],[Distributor Part Number]]</f>
        <v>3-01-1546</v>
      </c>
      <c r="J17" t="s">
        <v>76</v>
      </c>
      <c r="K17">
        <v>0.6</v>
      </c>
      <c r="L17">
        <v>6</v>
      </c>
    </row>
    <row r="18" spans="2:12" x14ac:dyDescent="0.3">
      <c r="B18">
        <v>14</v>
      </c>
      <c r="C18" t="s">
        <v>62</v>
      </c>
      <c r="D18" s="6">
        <v>10</v>
      </c>
      <c r="E18" s="6" t="s">
        <v>17</v>
      </c>
      <c r="F18" s="6">
        <v>1</v>
      </c>
      <c r="G18" t="s">
        <v>33</v>
      </c>
      <c r="H18" t="s">
        <v>67</v>
      </c>
      <c r="I18" t="str">
        <f>Table2[[#This Row],[Distributor Part Number]]</f>
        <v>GR-US-116</v>
      </c>
      <c r="J18" t="s">
        <v>76</v>
      </c>
      <c r="K18">
        <v>1.56</v>
      </c>
      <c r="L18">
        <v>15.6</v>
      </c>
    </row>
    <row r="19" spans="2:12" x14ac:dyDescent="0.3">
      <c r="B19">
        <v>15</v>
      </c>
      <c r="C19" t="s">
        <v>19</v>
      </c>
      <c r="D19" s="6">
        <v>1</v>
      </c>
      <c r="E19" s="6" t="s">
        <v>17</v>
      </c>
      <c r="F19" s="6">
        <v>2</v>
      </c>
      <c r="G19" t="s">
        <v>34</v>
      </c>
      <c r="H19" s="3" t="s">
        <v>48</v>
      </c>
      <c r="I19" t="str">
        <f>Table2[[#This Row],[Distributor Part Number]]</f>
        <v>H-2462BL</v>
      </c>
      <c r="J19" t="s">
        <v>78</v>
      </c>
      <c r="K19">
        <v>94</v>
      </c>
      <c r="L19">
        <v>94</v>
      </c>
    </row>
    <row r="20" spans="2:12" x14ac:dyDescent="0.3">
      <c r="B20">
        <v>16</v>
      </c>
      <c r="C20" t="s">
        <v>20</v>
      </c>
      <c r="D20" s="6" t="s">
        <v>29</v>
      </c>
      <c r="E20" s="6" t="s">
        <v>17</v>
      </c>
      <c r="F20" s="6"/>
      <c r="G20" t="s">
        <v>40</v>
      </c>
      <c r="H20" s="2">
        <v>23692</v>
      </c>
      <c r="I20">
        <v>23692</v>
      </c>
      <c r="J20" t="s">
        <v>85</v>
      </c>
      <c r="K20" t="s">
        <v>21</v>
      </c>
      <c r="L20">
        <v>258.89999999999998</v>
      </c>
    </row>
    <row r="21" spans="2:12" x14ac:dyDescent="0.3">
      <c r="B21">
        <v>17</v>
      </c>
      <c r="C21" t="s">
        <v>22</v>
      </c>
      <c r="D21" s="6" t="s">
        <v>50</v>
      </c>
      <c r="E21" s="6" t="s">
        <v>17</v>
      </c>
      <c r="F21" s="6"/>
      <c r="G21" t="s">
        <v>33</v>
      </c>
      <c r="H21" s="4" t="s">
        <v>52</v>
      </c>
      <c r="I21" t="str">
        <f>Table2[[#This Row],[Distributor Part Number]]</f>
        <v>B0B4D8CDP7</v>
      </c>
      <c r="J21" t="s">
        <v>85</v>
      </c>
      <c r="K21" t="s">
        <v>51</v>
      </c>
      <c r="L21">
        <v>250</v>
      </c>
    </row>
    <row r="22" spans="2:12" x14ac:dyDescent="0.3">
      <c r="B22">
        <v>18</v>
      </c>
      <c r="C22" t="s">
        <v>27</v>
      </c>
      <c r="D22" s="6">
        <v>2</v>
      </c>
      <c r="E22" s="6" t="s">
        <v>25</v>
      </c>
      <c r="F22" s="6" t="s">
        <v>63</v>
      </c>
      <c r="G22" t="s">
        <v>41</v>
      </c>
      <c r="H22" t="s">
        <v>71</v>
      </c>
      <c r="I22" t="s">
        <v>71</v>
      </c>
      <c r="J22" t="s">
        <v>46</v>
      </c>
      <c r="K22">
        <v>0</v>
      </c>
      <c r="L22">
        <v>0</v>
      </c>
    </row>
    <row r="23" spans="2:12" x14ac:dyDescent="0.3">
      <c r="B23">
        <v>19</v>
      </c>
      <c r="C23" t="s">
        <v>24</v>
      </c>
      <c r="D23" s="6">
        <v>2</v>
      </c>
      <c r="E23" s="6" t="s">
        <v>25</v>
      </c>
      <c r="F23" s="6" t="s">
        <v>63</v>
      </c>
      <c r="G23" t="s">
        <v>41</v>
      </c>
      <c r="H23" t="s">
        <v>71</v>
      </c>
      <c r="I23" t="s">
        <v>71</v>
      </c>
      <c r="J23" t="s">
        <v>46</v>
      </c>
      <c r="K23">
        <v>0</v>
      </c>
      <c r="L23">
        <v>0</v>
      </c>
    </row>
    <row r="24" spans="2:12" x14ac:dyDescent="0.3">
      <c r="B24">
        <v>20</v>
      </c>
      <c r="C24" t="s">
        <v>26</v>
      </c>
      <c r="D24" s="6">
        <v>1</v>
      </c>
      <c r="E24" s="6" t="s">
        <v>25</v>
      </c>
      <c r="F24" s="6" t="s">
        <v>63</v>
      </c>
      <c r="G24" t="s">
        <v>41</v>
      </c>
      <c r="H24" t="s">
        <v>71</v>
      </c>
      <c r="I24" t="s">
        <v>71</v>
      </c>
      <c r="J24" t="s">
        <v>46</v>
      </c>
      <c r="K24">
        <v>0</v>
      </c>
      <c r="L24">
        <v>0</v>
      </c>
    </row>
    <row r="25" spans="2:12" x14ac:dyDescent="0.3">
      <c r="B25">
        <v>21</v>
      </c>
      <c r="C25" t="s">
        <v>23</v>
      </c>
      <c r="D25" s="6">
        <v>1</v>
      </c>
      <c r="E25" s="6" t="s">
        <v>25</v>
      </c>
      <c r="F25" s="6" t="s">
        <v>63</v>
      </c>
      <c r="G25" t="s">
        <v>41</v>
      </c>
      <c r="H25" t="s">
        <v>71</v>
      </c>
      <c r="I25" t="s">
        <v>71</v>
      </c>
      <c r="J25" t="s">
        <v>46</v>
      </c>
      <c r="K25">
        <v>0</v>
      </c>
      <c r="L25">
        <v>0</v>
      </c>
    </row>
    <row r="26" spans="2:12" x14ac:dyDescent="0.3">
      <c r="B26">
        <v>22</v>
      </c>
      <c r="C26" t="s">
        <v>32</v>
      </c>
      <c r="D26" s="6">
        <v>20</v>
      </c>
      <c r="E26" s="6" t="s">
        <v>17</v>
      </c>
      <c r="F26" s="6">
        <v>1</v>
      </c>
      <c r="G26" t="s">
        <v>33</v>
      </c>
      <c r="H26" s="5" t="s">
        <v>83</v>
      </c>
      <c r="I26" s="5" t="s">
        <v>83</v>
      </c>
      <c r="J26" t="s">
        <v>77</v>
      </c>
      <c r="K26">
        <v>0.47</v>
      </c>
      <c r="L26">
        <f>Table2[[#This Row],[Unit Cost]]*20</f>
        <v>9.3999999999999986</v>
      </c>
    </row>
    <row r="27" spans="2:12" x14ac:dyDescent="0.3">
      <c r="B27">
        <v>23</v>
      </c>
      <c r="C27" t="s">
        <v>42</v>
      </c>
      <c r="D27" s="6" t="s">
        <v>49</v>
      </c>
      <c r="E27" s="6" t="s">
        <v>25</v>
      </c>
      <c r="F27" s="6" t="s">
        <v>63</v>
      </c>
      <c r="G27" t="s">
        <v>41</v>
      </c>
      <c r="H27" t="s">
        <v>71</v>
      </c>
      <c r="I27" t="s">
        <v>71</v>
      </c>
      <c r="J27" t="s">
        <v>45</v>
      </c>
      <c r="K27">
        <v>0</v>
      </c>
      <c r="L27">
        <v>0</v>
      </c>
    </row>
    <row r="28" spans="2:12" x14ac:dyDescent="0.3">
      <c r="B28">
        <v>24</v>
      </c>
      <c r="C28" t="s">
        <v>56</v>
      </c>
      <c r="D28" s="6"/>
      <c r="E28" s="6" t="s">
        <v>17</v>
      </c>
      <c r="F28" s="6"/>
      <c r="G28" t="s">
        <v>33</v>
      </c>
      <c r="H28" s="7" t="s">
        <v>86</v>
      </c>
      <c r="I28" s="7" t="s">
        <v>86</v>
      </c>
      <c r="J28" t="s">
        <v>79</v>
      </c>
      <c r="L28">
        <v>50</v>
      </c>
    </row>
    <row r="29" spans="2:12" x14ac:dyDescent="0.3">
      <c r="B29">
        <v>25</v>
      </c>
      <c r="C29" t="s">
        <v>57</v>
      </c>
      <c r="D29" s="6" t="s">
        <v>71</v>
      </c>
      <c r="E29" s="6" t="s">
        <v>17</v>
      </c>
      <c r="F29" s="6">
        <v>1</v>
      </c>
      <c r="G29" t="s">
        <v>60</v>
      </c>
      <c r="H29" t="s">
        <v>72</v>
      </c>
      <c r="J29" t="s">
        <v>79</v>
      </c>
      <c r="K29" t="s">
        <v>74</v>
      </c>
      <c r="L29">
        <v>50</v>
      </c>
    </row>
    <row r="30" spans="2:12" x14ac:dyDescent="0.3">
      <c r="B30">
        <v>26</v>
      </c>
      <c r="C30" t="s">
        <v>58</v>
      </c>
      <c r="D30" s="6" t="s">
        <v>71</v>
      </c>
      <c r="E30" s="6" t="s">
        <v>17</v>
      </c>
      <c r="F30" s="6">
        <v>1</v>
      </c>
      <c r="G30" t="s">
        <v>60</v>
      </c>
      <c r="H30" t="s">
        <v>72</v>
      </c>
      <c r="J30" t="s">
        <v>79</v>
      </c>
      <c r="K30" t="s">
        <v>74</v>
      </c>
      <c r="L30">
        <v>100</v>
      </c>
    </row>
    <row r="31" spans="2:12" x14ac:dyDescent="0.3">
      <c r="B31">
        <v>27</v>
      </c>
      <c r="C31" t="s">
        <v>59</v>
      </c>
      <c r="D31" s="6" t="s">
        <v>71</v>
      </c>
      <c r="E31" s="6" t="s">
        <v>17</v>
      </c>
      <c r="F31" s="6">
        <v>1</v>
      </c>
      <c r="G31" t="s">
        <v>60</v>
      </c>
      <c r="H31" t="s">
        <v>72</v>
      </c>
      <c r="J31" t="s">
        <v>79</v>
      </c>
      <c r="K31" t="s">
        <v>74</v>
      </c>
      <c r="L31">
        <v>50</v>
      </c>
    </row>
    <row r="32" spans="2:12" x14ac:dyDescent="0.3">
      <c r="B32">
        <v>28</v>
      </c>
      <c r="D32" s="6"/>
      <c r="E32" s="6" t="s">
        <v>17</v>
      </c>
    </row>
    <row r="33" spans="4:12" x14ac:dyDescent="0.3">
      <c r="D33" s="6"/>
      <c r="K33" t="s">
        <v>54</v>
      </c>
      <c r="L33">
        <f>SUM(L3:L32)</f>
        <v>4269.58</v>
      </c>
    </row>
    <row r="34" spans="4:12" x14ac:dyDescent="0.3">
      <c r="K34" t="s">
        <v>55</v>
      </c>
      <c r="L34">
        <f>L33+0.09*L33</f>
        <v>4653.8422</v>
      </c>
    </row>
  </sheetData>
  <hyperlinks>
    <hyperlink ref="H10" r:id="rId1" display="https://www.mcmaster.com/6204K572" xr:uid="{5CBFEDE1-5C52-47BF-9B64-9B1C1FEE12F1}"/>
    <hyperlink ref="I10" r:id="rId2" display="https://www.mcmaster.com/6204K572" xr:uid="{A73FC0CD-3237-4080-A44F-1D16E0C8BE2B}"/>
    <hyperlink ref="H11" r:id="rId3" tooltip="Close" display="https://www.mcmaster.com/6274K12" xr:uid="{B7F7563B-43AF-4E2F-9F92-07574DDD91B5}"/>
    <hyperlink ref="I11" r:id="rId4" tooltip="Close" display="https://www.mcmaster.com/6274K12" xr:uid="{8FFD4827-C072-4643-BFF7-DAB102EB6A44}"/>
  </hyperlinks>
  <pageMargins left="0.7" right="0.7" top="0.75" bottom="0.75" header="0.3" footer="0.3"/>
  <pageSetup paperSize="8" orientation="landscape" r:id="rId5"/>
  <tableParts count="1"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9396645F46748A81322C12F250A4A" ma:contentTypeVersion="9" ma:contentTypeDescription="Create a new document." ma:contentTypeScope="" ma:versionID="b36f0e48cc42f32e3f5acf2bca995696">
  <xsd:schema xmlns:xsd="http://www.w3.org/2001/XMLSchema" xmlns:xs="http://www.w3.org/2001/XMLSchema" xmlns:p="http://schemas.microsoft.com/office/2006/metadata/properties" xmlns:ns2="582fa5d2-bece-4aea-9f77-927244515e54" xmlns:ns3="fd639afb-ed64-4ff5-bb39-999a75fc06b7" targetNamespace="http://schemas.microsoft.com/office/2006/metadata/properties" ma:root="true" ma:fieldsID="42e9e2129f5ec4ff9b1ca00bc7d7ffd9" ns2:_="" ns3:_="">
    <xsd:import namespace="582fa5d2-bece-4aea-9f77-927244515e54"/>
    <xsd:import namespace="fd639afb-ed64-4ff5-bb39-999a75fc0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2fa5d2-bece-4aea-9f77-927244515e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39afb-ed64-4ff5-bb39-999a75fc06b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949C4D-4616-4ABC-8E9F-62887D72F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2fa5d2-bece-4aea-9f77-927244515e54"/>
    <ds:schemaRef ds:uri="fd639afb-ed64-4ff5-bb39-999a75fc0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E8861-6C8A-4508-BF2A-5E50B6BE1B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6DEFC1-18AA-4041-B555-95B0F413A1D8}">
  <ds:schemaRefs>
    <ds:schemaRef ds:uri="http://www.w3.org/XML/1998/namespace"/>
    <ds:schemaRef ds:uri="http://purl.org/dc/elements/1.1/"/>
    <ds:schemaRef ds:uri="fd639afb-ed64-4ff5-bb39-999a75fc06b7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582fa5d2-bece-4aea-9f77-927244515e54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Mason Gerald Goodman</dc:creator>
  <cp:keywords/>
  <dc:description/>
  <cp:lastModifiedBy>Daniel Cope Cooke</cp:lastModifiedBy>
  <cp:revision/>
  <cp:lastPrinted>2023-12-01T22:42:10Z</cp:lastPrinted>
  <dcterms:created xsi:type="dcterms:W3CDTF">2023-12-01T00:39:09Z</dcterms:created>
  <dcterms:modified xsi:type="dcterms:W3CDTF">2023-12-01T22:42:10Z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0x0101008AD9396645F46748A81322C12F250A4A</vt:lpwstr>
  </property>
</Properties>
</file>